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 HÁLÓZATOK\Altalanos\Kommunikáció\Primer energia átalakítási tényező\2021\Honlapra\Siklós\"/>
    </mc:Choice>
  </mc:AlternateContent>
  <bookViews>
    <workbookView xWindow="-25320" yWindow="-120" windowWidth="25440" windowHeight="15396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  <c r="K13" i="1"/>
  <c r="L13" i="1"/>
  <c r="M13" i="1"/>
  <c r="N13" i="1"/>
  <c r="O13" i="1"/>
  <c r="P13" i="1"/>
  <c r="B10" i="1"/>
  <c r="K9" i="1" l="1"/>
  <c r="K17" i="1" s="1"/>
  <c r="C11" i="1" l="1"/>
  <c r="D9" i="1"/>
  <c r="C9" i="1"/>
  <c r="C13" i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D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<sst xmlns="http://schemas.openxmlformats.org/spreadsheetml/2006/main" count="291" uniqueCount="100">
  <si>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</si>
  <si>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</si>
  <si>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</si>
  <si>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</si>
  <si>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</si>
  <si>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</si>
  <si>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</si>
  <si>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</si>
  <si>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</si>
  <si>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</si>
  <si>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</si>
  <si>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</si>
  <si>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</si>
  <si>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</si>
  <si>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</si>
  <si>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</si>
  <si>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</si>
  <si>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</si>
  <si>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</si>
  <si>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</si>
  <si>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</si>
  <si>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</si>
  <si>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</si>
  <si>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</si>
  <si>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</si>
  <si>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</si>
  <si>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</si>
  <si>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</si>
  <si>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</si>
  <si>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</si>
  <si>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</si>
  <si>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</si>
  <si>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</si>
  <si>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</si>
  <si>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</si>
  <si>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</si>
  <si>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</si>
  <si>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</si>
  <si>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</si>
  <si>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</si>
  <si>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</si>
  <si>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</si>
  <si>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</si>
  <si>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</si>
  <si>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</si>
  <si>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</si>
  <si>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</si>
  <si>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</si>
  <si>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</si>
  <si>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</si>
  <si>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</si>
  <si>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</si>
  <si>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</si>
  <si>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</si>
  <si>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</si>
  <si>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</si>
  <si>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</si>
  <si>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</si>
  <si>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</si>
  <si>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</si>
  <si>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</si>
  <si>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</si>
  <si>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</si>
  <si>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</si>
  <si>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</si>
  <si>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</si>
  <si>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</si>
  <si>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</si>
  <si>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</si>
  <si>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</si>
  <si>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</si>
  <si>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</si>
  <si>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</si>
  <si>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</si>
  <si>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</si>
  <si>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</si>
  <si>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</si>
  <si>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</si>
  <si>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</si>
  <si>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</si>
  <si>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</si>
  <si>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</si>
  <si>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</si>
  <si>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</si>
  <si>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</si>
  <si>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</si>
  <si>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</si>
  <si>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</si>
  <si>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</si>
  <si>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</si>
  <si>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</si>
  <si>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</si>
  <si>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</si>
  <si>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</si>
  <si>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</si>
  <si>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</si>
  <si>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</si>
  <si>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Siklós</t>
  </si>
  <si>
    <t>Siklós-hő Kft</t>
  </si>
  <si>
    <t>Siklós Köztársaság 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</si>
</sst>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2" fontId="12" fillId="6" borderId="9" xfId="0" applyNumberFormat="1" applyFont="1" applyFill="1" applyBorder="1" applyAlignment="1" applyProtection="1">
      <alignment horizontal="right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</xf>
    <xf numFmtId="2" fontId="16" fillId="5" borderId="1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1175592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3</xdr:col>
      <xdr:colOff>1145219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AJ37"/>
  <sheetViews>
    <sheetView tabSelected="1" topLeftCell="A13" zoomScale="80" zoomScaleNormal="80" workbookViewId="0">
      <selection activeCell="C37" sqref="C37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4" width="39.6640625" style="46" customWidth="1"/>
    <col min="5" max="5" width="31.109375" style="46" hidden="1" customWidth="1"/>
    <col min="6" max="6" width="64.5546875" style="46" hidden="1" customWidth="1"/>
    <col min="7" max="7" width="33" style="46" hidden="1" customWidth="1"/>
    <col min="8" max="8" width="24.44140625" style="46" hidden="1" customWidth="1"/>
    <col min="9" max="9" width="22.109375" style="46" hidden="1" customWidth="1"/>
    <col min="10" max="10" width="13.33203125" style="46" hidden="1" customWidth="1"/>
    <col min="11" max="12" width="9.88671875" style="46" hidden="1" customWidth="1"/>
    <col min="13" max="13" width="10.6640625" style="46" hidden="1" customWidth="1"/>
    <col min="14" max="14" width="10.44140625" style="46" hidden="1" customWidth="1"/>
    <col min="15" max="15" width="11.33203125" style="46" hidden="1" customWidth="1"/>
    <col min="16" max="16" width="10.88671875" style="46" hidden="1" customWidth="1"/>
    <col min="17" max="18" width="9.109375" style="46"/>
    <col min="19" max="19" width="0" style="78" hidden="1" customWidth="1"/>
    <col min="20" max="20" width="14.44140625" style="46" hidden="1" customWidth="1"/>
    <col min="21" max="21" width="17.109375" style="46" hidden="1" customWidth="1"/>
    <col min="22" max="22" width="13.44140625" style="46" hidden="1" customWidth="1"/>
    <col min="23" max="23" width="15" style="46" hidden="1" customWidth="1"/>
    <col min="24" max="24" width="17.44140625" style="46" hidden="1" customWidth="1"/>
    <col min="25" max="25" width="27.44140625" style="46" hidden="1" customWidth="1"/>
    <col min="26" max="36" width="0" style="46" hidden="1" customWidth="1"/>
    <col min="37" max="16384" width="9.109375" style="46"/>
  </cols>
  <sheetData>
    <row r="1" spans="1:36" s="47" customFormat="1" ht="56.1" customHeight="1" thickTop="1" x14ac:dyDescent="0.35">
      <c r="A1" s="48"/>
      <c r="S1" s="120" t="s">
        <v>26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2"/>
    </row>
    <row r="2" spans="1:36" s="47" customFormat="1" ht="23.4" x14ac:dyDescent="0.55000000000000004">
      <c r="A2" s="36" t="s">
        <v>37</v>
      </c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S2" s="86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3"/>
    </row>
    <row r="3" spans="1:36" s="47" customFormat="1" ht="16.5" customHeight="1" x14ac:dyDescent="0.35">
      <c r="A3" s="38" t="s">
        <v>38</v>
      </c>
      <c r="B3" s="113" t="s">
        <v>97</v>
      </c>
      <c r="C3" s="113"/>
      <c r="D3" s="57"/>
      <c r="E3" s="57"/>
      <c r="F3" s="110" t="s">
        <v>16</v>
      </c>
      <c r="G3" s="37" t="s">
        <v>17</v>
      </c>
      <c r="H3" s="56"/>
      <c r="I3" s="56"/>
      <c r="J3" s="40"/>
      <c r="K3" s="40"/>
      <c r="P3" s="40"/>
      <c r="S3" s="86"/>
      <c r="T3" s="81" t="s">
        <v>27</v>
      </c>
      <c r="U3" s="81" t="s">
        <v>28</v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3"/>
    </row>
    <row r="4" spans="1:36" s="47" customFormat="1" x14ac:dyDescent="0.35">
      <c r="A4" s="38" t="s">
        <v>0</v>
      </c>
      <c r="B4" s="113" t="s">
        <v>98</v>
      </c>
      <c r="C4" s="113"/>
      <c r="D4" s="113"/>
      <c r="F4" s="53"/>
      <c r="G4" s="53"/>
      <c r="H4" s="53"/>
      <c r="S4" s="86"/>
      <c r="T4" s="81" t="s">
        <v>29</v>
      </c>
      <c r="U4" s="81" t="s">
        <v>30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3"/>
    </row>
    <row r="5" spans="1:36" s="47" customFormat="1" x14ac:dyDescent="0.35">
      <c r="A5" s="38" t="s">
        <v>36</v>
      </c>
      <c r="B5" s="113" t="s">
        <v>99</v>
      </c>
      <c r="C5" s="113"/>
      <c r="D5" s="113"/>
      <c r="F5" s="53"/>
      <c r="G5" s="53"/>
      <c r="H5" s="53"/>
      <c r="S5" s="86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3"/>
    </row>
    <row r="6" spans="1:36" s="47" customFormat="1" ht="16.5" customHeight="1" thickBot="1" x14ac:dyDescent="0.4">
      <c r="A6" s="38"/>
      <c r="B6" s="41" t="s">
        <v>3</v>
      </c>
      <c r="C6" s="42"/>
      <c r="D6" s="39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86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3"/>
    </row>
    <row r="7" spans="1:36" s="47" customFormat="1" ht="16.2" thickBot="1" x14ac:dyDescent="0.4">
      <c r="A7" s="31" t="s">
        <v>63</v>
      </c>
      <c r="B7" s="43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6"/>
      <c r="T7" s="87" t="str">
        <f>C7</f>
        <v>A</v>
      </c>
      <c r="U7" s="34" t="str">
        <f t="shared" ref="U7:AF7" si="0">D7</f>
        <v>B</v>
      </c>
      <c r="V7" s="34" t="str">
        <f t="shared" si="0"/>
        <v>C</v>
      </c>
      <c r="W7" s="34" t="str">
        <f t="shared" si="0"/>
        <v>D</v>
      </c>
      <c r="X7" s="34" t="str">
        <f t="shared" si="0"/>
        <v>E</v>
      </c>
      <c r="Y7" s="34" t="str">
        <f t="shared" si="0"/>
        <v>F</v>
      </c>
      <c r="Z7" s="34" t="str">
        <f t="shared" si="0"/>
        <v>G</v>
      </c>
      <c r="AA7" s="34" t="str">
        <f t="shared" si="0"/>
        <v>H</v>
      </c>
      <c r="AB7" s="34" t="str">
        <f t="shared" si="0"/>
        <v>I</v>
      </c>
      <c r="AC7" s="34" t="str">
        <f t="shared" si="0"/>
        <v>J</v>
      </c>
      <c r="AD7" s="34" t="str">
        <f t="shared" si="0"/>
        <v>K</v>
      </c>
      <c r="AE7" s="34" t="str">
        <f t="shared" si="0"/>
        <v>L</v>
      </c>
      <c r="AF7" s="34" t="str">
        <f t="shared" si="0"/>
        <v>M</v>
      </c>
      <c r="AG7" s="34" t="str">
        <f>P7</f>
        <v>N</v>
      </c>
      <c r="AH7" s="81"/>
      <c r="AI7" s="81"/>
      <c r="AJ7" s="83"/>
    </row>
    <row r="8" spans="1:36" s="48" customFormat="1" x14ac:dyDescent="0.35">
      <c r="A8" s="32" t="s">
        <v>64</v>
      </c>
      <c r="B8" s="44"/>
      <c r="C8" s="34" t="s">
        <v>65</v>
      </c>
      <c r="D8" s="34" t="s">
        <v>25</v>
      </c>
      <c r="E8" s="34" t="s">
        <v>25</v>
      </c>
      <c r="F8" s="34" t="s">
        <v>25</v>
      </c>
      <c r="G8" s="34" t="s">
        <v>25</v>
      </c>
      <c r="H8" s="34" t="s">
        <v>25</v>
      </c>
      <c r="I8" s="34" t="s">
        <v>25</v>
      </c>
      <c r="J8" s="34" t="s">
        <v>25</v>
      </c>
      <c r="K8" s="34" t="s">
        <v>25</v>
      </c>
      <c r="L8" s="34" t="s">
        <v>25</v>
      </c>
      <c r="M8" s="34" t="s">
        <v>25</v>
      </c>
      <c r="N8" s="34" t="s">
        <v>25</v>
      </c>
      <c r="O8" s="34" t="s">
        <v>25</v>
      </c>
      <c r="P8" s="34" t="s">
        <v>25</v>
      </c>
      <c r="S8" s="89"/>
      <c r="T8" s="64" t="s">
        <v>31</v>
      </c>
      <c r="U8" s="62" t="s">
        <v>31</v>
      </c>
      <c r="V8" s="62" t="s">
        <v>31</v>
      </c>
      <c r="W8" s="62" t="s">
        <v>31</v>
      </c>
      <c r="X8" s="62" t="s">
        <v>31</v>
      </c>
      <c r="Y8" s="62" t="s">
        <v>31</v>
      </c>
      <c r="Z8" s="62" t="s">
        <v>31</v>
      </c>
      <c r="AA8" s="62" t="s">
        <v>31</v>
      </c>
      <c r="AB8" s="62" t="s">
        <v>31</v>
      </c>
      <c r="AC8" s="62" t="s">
        <v>31</v>
      </c>
      <c r="AD8" s="62" t="s">
        <v>31</v>
      </c>
      <c r="AE8" s="62" t="s">
        <v>31</v>
      </c>
      <c r="AF8" s="62" t="s">
        <v>31</v>
      </c>
      <c r="AG8" s="63" t="s">
        <v>31</v>
      </c>
      <c r="AH8" s="84"/>
      <c r="AI8" s="84"/>
      <c r="AJ8" s="85"/>
    </row>
    <row r="9" spans="1:36" s="47" customFormat="1" ht="16.2" thickBot="1" x14ac:dyDescent="0.4">
      <c r="A9" s="32" t="s">
        <v>1</v>
      </c>
      <c r="B9" s="19"/>
      <c r="C9" s="35" t="str">
        <f>+VLOOKUP(C8,'1.táblázat'!$A$2:$C$22,3,0)</f>
        <v>Földgáz</v>
      </c>
      <c r="D9" s="35" t="str">
        <f>+VLOOKUP(D8,'1.táblázat'!$A$2:$C$22,3,0)</f>
        <v>-</v>
      </c>
      <c r="E9" s="35" t="str">
        <f>+VLOOKUP(E8,'1.táblázat'!$A$2:$C$22,3,0)</f>
        <v>-</v>
      </c>
      <c r="F9" s="35" t="str">
        <f>+VLOOKUP(F8,'1.táblázat'!$A$2:$C$22,3,0)</f>
        <v>-</v>
      </c>
      <c r="G9" s="35" t="str">
        <f>+VLOOKUP(G8,'1.táblázat'!$A$2:$C$22,3,0)</f>
        <v>-</v>
      </c>
      <c r="H9" s="35" t="str">
        <f>+VLOOKUP(H8,'1.táblázat'!$A$2:$C$22,3,0)</f>
        <v>-</v>
      </c>
      <c r="I9" s="35" t="str">
        <f>+VLOOKUP(I8,'1.táblázat'!$A$2:$C$22,3,0)</f>
        <v>-</v>
      </c>
      <c r="J9" s="35" t="str">
        <f>+VLOOKUP(J8,'1.táblázat'!$A$2:$C$22,3,0)</f>
        <v>-</v>
      </c>
      <c r="K9" s="35" t="str">
        <f>+VLOOKUP(K8,'1.táblázat'!$A$2:$C$22,3,0)</f>
        <v>-</v>
      </c>
      <c r="L9" s="35" t="str">
        <f>+VLOOKUP(L8,'1.táblázat'!$A$2:$C$22,3,0)</f>
        <v>-</v>
      </c>
      <c r="M9" s="35" t="str">
        <f>+VLOOKUP(M8,'1.táblázat'!$A$2:$C$22,3,0)</f>
        <v>-</v>
      </c>
      <c r="N9" s="35" t="str">
        <f>+VLOOKUP(N8,'1.táblázat'!$A$2:$C$22,3,0)</f>
        <v>-</v>
      </c>
      <c r="O9" s="35" t="str">
        <f>+VLOOKUP(O8,'1.táblázat'!$A$2:$C$22,3,0)</f>
        <v>-</v>
      </c>
      <c r="P9" s="35" t="str">
        <f>+VLOOKUP(P8,'1.táblázat'!$A$2:$C$22,3,0)</f>
        <v>-</v>
      </c>
      <c r="Q9" s="49"/>
      <c r="R9" s="49"/>
      <c r="S9" s="90"/>
      <c r="T9" s="64" t="s">
        <v>31</v>
      </c>
      <c r="U9" s="65" t="s">
        <v>31</v>
      </c>
      <c r="V9" s="65" t="s">
        <v>31</v>
      </c>
      <c r="W9" s="65" t="s">
        <v>31</v>
      </c>
      <c r="X9" s="65" t="s">
        <v>31</v>
      </c>
      <c r="Y9" s="65" t="s">
        <v>31</v>
      </c>
      <c r="Z9" s="65" t="s">
        <v>31</v>
      </c>
      <c r="AA9" s="65" t="s">
        <v>31</v>
      </c>
      <c r="AB9" s="65" t="s">
        <v>31</v>
      </c>
      <c r="AC9" s="65" t="s">
        <v>31</v>
      </c>
      <c r="AD9" s="65" t="s">
        <v>31</v>
      </c>
      <c r="AE9" s="65" t="s">
        <v>31</v>
      </c>
      <c r="AF9" s="65" t="s">
        <v>31</v>
      </c>
      <c r="AG9" s="66" t="s">
        <v>31</v>
      </c>
      <c r="AH9" s="81"/>
      <c r="AI9" s="81"/>
      <c r="AJ9" s="83"/>
    </row>
    <row r="10" spans="1:36" s="47" customFormat="1" ht="16.8" x14ac:dyDescent="0.35">
      <c r="A10" s="32" t="s">
        <v>61</v>
      </c>
      <c r="B10" s="106">
        <f>SUM(C10:D10)</f>
        <v>11525</v>
      </c>
      <c r="C10" s="107">
        <v>11525</v>
      </c>
      <c r="D10" s="109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90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81"/>
      <c r="AI10" s="81"/>
      <c r="AJ10" s="83"/>
    </row>
    <row r="11" spans="1:36" s="47" customFormat="1" ht="16.8" x14ac:dyDescent="0.35">
      <c r="A11" s="32" t="s">
        <v>54</v>
      </c>
      <c r="B11" s="20">
        <f>SUM(C11:P11)</f>
        <v>3201.3888888888887</v>
      </c>
      <c r="C11" s="104">
        <f>+CONVERT(C10,"GJ","MWh")</f>
        <v>3201.3888888888887</v>
      </c>
      <c r="D11" s="104">
        <f t="shared" ref="D11:P11" si="1">+CONVERT(D10,"GJ","MWh")</f>
        <v>0</v>
      </c>
      <c r="E11" s="104">
        <f t="shared" si="1"/>
        <v>0</v>
      </c>
      <c r="F11" s="104">
        <f t="shared" si="1"/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S11" s="91"/>
      <c r="T11" s="64" t="s">
        <v>31</v>
      </c>
      <c r="U11" s="65" t="s">
        <v>31</v>
      </c>
      <c r="V11" s="65" t="s">
        <v>31</v>
      </c>
      <c r="W11" s="65" t="s">
        <v>31</v>
      </c>
      <c r="X11" s="65" t="s">
        <v>31</v>
      </c>
      <c r="Y11" s="65" t="s">
        <v>31</v>
      </c>
      <c r="Z11" s="65" t="s">
        <v>31</v>
      </c>
      <c r="AA11" s="65" t="s">
        <v>31</v>
      </c>
      <c r="AB11" s="65" t="s">
        <v>31</v>
      </c>
      <c r="AC11" s="65" t="s">
        <v>31</v>
      </c>
      <c r="AD11" s="65" t="s">
        <v>31</v>
      </c>
      <c r="AE11" s="65" t="s">
        <v>31</v>
      </c>
      <c r="AF11" s="65" t="s">
        <v>31</v>
      </c>
      <c r="AG11" s="66" t="s">
        <v>31</v>
      </c>
      <c r="AH11" s="81"/>
      <c r="AI11" s="81"/>
      <c r="AJ11" s="83"/>
    </row>
    <row r="12" spans="1:36" s="47" customFormat="1" ht="16.8" x14ac:dyDescent="0.35">
      <c r="A12" s="100" t="s">
        <v>24</v>
      </c>
      <c r="B12" s="44"/>
      <c r="C12" s="59">
        <f>ROUND(C11/$B$11,4)</f>
        <v>1</v>
      </c>
      <c r="D12" s="59">
        <f t="shared" ref="D12:P12" si="2">ROUND(D11/$B$11,4)</f>
        <v>0</v>
      </c>
      <c r="E12" s="59">
        <f t="shared" si="2"/>
        <v>0</v>
      </c>
      <c r="F12" s="59">
        <f t="shared" si="2"/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S12" s="91"/>
      <c r="T12" s="67" t="s">
        <v>25</v>
      </c>
      <c r="U12" s="68" t="s">
        <v>25</v>
      </c>
      <c r="V12" s="68" t="s">
        <v>25</v>
      </c>
      <c r="W12" s="68" t="s">
        <v>25</v>
      </c>
      <c r="X12" s="68" t="s">
        <v>25</v>
      </c>
      <c r="Y12" s="68" t="s">
        <v>25</v>
      </c>
      <c r="Z12" s="68" t="s">
        <v>25</v>
      </c>
      <c r="AA12" s="68" t="s">
        <v>25</v>
      </c>
      <c r="AB12" s="68" t="s">
        <v>25</v>
      </c>
      <c r="AC12" s="68" t="s">
        <v>25</v>
      </c>
      <c r="AD12" s="68" t="s">
        <v>25</v>
      </c>
      <c r="AE12" s="68" t="s">
        <v>25</v>
      </c>
      <c r="AF12" s="68" t="s">
        <v>25</v>
      </c>
      <c r="AG12" s="69" t="s">
        <v>25</v>
      </c>
      <c r="AH12" s="81"/>
      <c r="AI12" s="81"/>
      <c r="AJ12" s="83"/>
    </row>
    <row r="13" spans="1:36" s="47" customFormat="1" ht="16.8" x14ac:dyDescent="0.35">
      <c r="A13" s="100" t="s">
        <v>18</v>
      </c>
      <c r="B13" s="19"/>
      <c r="C13" s="60">
        <f>VLOOKUP(C$8,'1.táblázat'!$A$1:$B$22,2,FALSE)</f>
        <v>1.1200000000000001</v>
      </c>
      <c r="D13" s="60">
        <f>VLOOKUP(D$8,'1.táblázat'!$A$1:$B$22,2,FALSE)</f>
        <v>0</v>
      </c>
      <c r="E13" s="60">
        <f>VLOOKUP(E$8,'1.táblázat'!$A$1:$B$22,2,FALSE)</f>
        <v>0</v>
      </c>
      <c r="F13" s="60">
        <f>VLOOKUP(F$8,'1.táblázat'!$A$1:$B$22,2,FALSE)</f>
        <v>0</v>
      </c>
      <c r="G13" s="60">
        <f>_xlfn.IFNA(VLOOKUP(G$8,'1.táblázat'!$A$1:$B$22,2,FALSE),0)</f>
        <v>0</v>
      </c>
      <c r="H13" s="60">
        <f>_xlfn.IFNA(VLOOKUP(H$8,'1.táblázat'!$A$1:$B$22,2,FALSE),0)</f>
        <v>0</v>
      </c>
      <c r="I13" s="60">
        <f>_xlfn.IFNA(VLOOKUP(I$8,'1.táblázat'!$A$1:$B$22,2,FALSE),0)</f>
        <v>0</v>
      </c>
      <c r="J13" s="60">
        <f>_xlfn.IFNA(VLOOKUP(J$8,'1.táblázat'!$A$1:$B$22,2,FALSE),0)</f>
        <v>0</v>
      </c>
      <c r="K13" s="60">
        <f>_xlfn.IFNA(VLOOKUP(K$8,'1.táblázat'!$A$1:$B$22,2,FALSE),0)</f>
        <v>0</v>
      </c>
      <c r="L13" s="60">
        <f>_xlfn.IFNA(VLOOKUP(L$8,'1.táblázat'!$A$1:$B$22,2,FALSE),0)</f>
        <v>0</v>
      </c>
      <c r="M13" s="60">
        <f>_xlfn.IFNA(VLOOKUP(M$8,'1.táblázat'!$A$1:$B$22,2,FALSE),0)</f>
        <v>0</v>
      </c>
      <c r="N13" s="60">
        <f>_xlfn.IFNA(VLOOKUP(N$8,'1.táblázat'!$A$1:$B$22,2,FALSE),0)</f>
        <v>0</v>
      </c>
      <c r="O13" s="60">
        <f>_xlfn.IFNA(VLOOKUP(O$8,'1.táblázat'!$A$1:$B$22,2,FALSE),0)</f>
        <v>0</v>
      </c>
      <c r="P13" s="60">
        <f>_xlfn.IFNA(VLOOKUP(P$8,'1.táblázat'!$A$1:$B$22,2,FALSE),0)</f>
        <v>0</v>
      </c>
      <c r="Q13" s="49"/>
      <c r="R13" s="49"/>
      <c r="S13" s="91"/>
      <c r="T13" s="64" t="s">
        <v>31</v>
      </c>
      <c r="U13" s="65" t="s">
        <v>31</v>
      </c>
      <c r="V13" s="65" t="s">
        <v>31</v>
      </c>
      <c r="W13" s="65" t="s">
        <v>31</v>
      </c>
      <c r="X13" s="65" t="s">
        <v>31</v>
      </c>
      <c r="Y13" s="65" t="s">
        <v>31</v>
      </c>
      <c r="Z13" s="65" t="s">
        <v>31</v>
      </c>
      <c r="AA13" s="65" t="s">
        <v>31</v>
      </c>
      <c r="AB13" s="65" t="s">
        <v>31</v>
      </c>
      <c r="AC13" s="65" t="s">
        <v>31</v>
      </c>
      <c r="AD13" s="65" t="s">
        <v>31</v>
      </c>
      <c r="AE13" s="65" t="s">
        <v>31</v>
      </c>
      <c r="AF13" s="65" t="s">
        <v>31</v>
      </c>
      <c r="AG13" s="66" t="s">
        <v>31</v>
      </c>
      <c r="AH13" s="81"/>
      <c r="AI13" s="81"/>
      <c r="AJ13" s="83"/>
    </row>
    <row r="14" spans="1:36" s="47" customFormat="1" x14ac:dyDescent="0.35">
      <c r="A14" s="100" t="s">
        <v>39</v>
      </c>
      <c r="B14" s="108">
        <v>9.0911755057408422E-2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1"/>
      <c r="T14" s="64" t="s">
        <v>31</v>
      </c>
      <c r="U14" s="65" t="s">
        <v>31</v>
      </c>
      <c r="V14" s="65" t="s">
        <v>31</v>
      </c>
      <c r="W14" s="65" t="s">
        <v>31</v>
      </c>
      <c r="X14" s="65" t="s">
        <v>31</v>
      </c>
      <c r="Y14" s="65" t="s">
        <v>31</v>
      </c>
      <c r="Z14" s="65" t="s">
        <v>31</v>
      </c>
      <c r="AA14" s="65" t="s">
        <v>31</v>
      </c>
      <c r="AB14" s="65" t="s">
        <v>31</v>
      </c>
      <c r="AC14" s="65" t="s">
        <v>31</v>
      </c>
      <c r="AD14" s="65" t="s">
        <v>31</v>
      </c>
      <c r="AE14" s="65" t="s">
        <v>31</v>
      </c>
      <c r="AF14" s="65" t="s">
        <v>31</v>
      </c>
      <c r="AG14" s="66" t="s">
        <v>31</v>
      </c>
      <c r="AH14" s="81"/>
      <c r="AI14" s="81"/>
      <c r="AJ14" s="83"/>
    </row>
    <row r="15" spans="1:36" s="47" customFormat="1" ht="16.8" x14ac:dyDescent="0.35">
      <c r="A15" s="100" t="s">
        <v>23</v>
      </c>
      <c r="B15" s="14">
        <f>IF(B11&lt;27800,0.011,IF(B11&gt;=139000,0.006,0.008))</f>
        <v>1.0999999999999999E-2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1"/>
      <c r="T15" s="64" t="s">
        <v>31</v>
      </c>
      <c r="U15" s="65" t="s">
        <v>31</v>
      </c>
      <c r="V15" s="65" t="s">
        <v>31</v>
      </c>
      <c r="W15" s="65" t="s">
        <v>31</v>
      </c>
      <c r="X15" s="65" t="s">
        <v>31</v>
      </c>
      <c r="Y15" s="65" t="s">
        <v>31</v>
      </c>
      <c r="Z15" s="65" t="s">
        <v>31</v>
      </c>
      <c r="AA15" s="65" t="s">
        <v>31</v>
      </c>
      <c r="AB15" s="65" t="s">
        <v>31</v>
      </c>
      <c r="AC15" s="65" t="s">
        <v>31</v>
      </c>
      <c r="AD15" s="65" t="s">
        <v>31</v>
      </c>
      <c r="AE15" s="65" t="s">
        <v>31</v>
      </c>
      <c r="AF15" s="65" t="s">
        <v>31</v>
      </c>
      <c r="AG15" s="66" t="s">
        <v>31</v>
      </c>
      <c r="AH15" s="81"/>
      <c r="AI15" s="81"/>
      <c r="AJ15" s="83"/>
    </row>
    <row r="16" spans="1:36" s="47" customFormat="1" ht="16.8" x14ac:dyDescent="0.35">
      <c r="A16" s="100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1"/>
      <c r="T16" s="64" t="s">
        <v>31</v>
      </c>
      <c r="U16" s="65" t="s">
        <v>31</v>
      </c>
      <c r="V16" s="65" t="s">
        <v>31</v>
      </c>
      <c r="W16" s="65" t="s">
        <v>31</v>
      </c>
      <c r="X16" s="65" t="s">
        <v>31</v>
      </c>
      <c r="Y16" s="65" t="s">
        <v>31</v>
      </c>
      <c r="Z16" s="65" t="s">
        <v>31</v>
      </c>
      <c r="AA16" s="65" t="s">
        <v>31</v>
      </c>
      <c r="AB16" s="65" t="s">
        <v>31</v>
      </c>
      <c r="AC16" s="65" t="s">
        <v>31</v>
      </c>
      <c r="AD16" s="65" t="s">
        <v>31</v>
      </c>
      <c r="AE16" s="65" t="s">
        <v>31</v>
      </c>
      <c r="AF16" s="65" t="s">
        <v>31</v>
      </c>
      <c r="AG16" s="66" t="s">
        <v>31</v>
      </c>
      <c r="AH16" s="81"/>
      <c r="AI16" s="81"/>
      <c r="AJ16" s="83"/>
    </row>
    <row r="17" spans="1:36" s="47" customFormat="1" x14ac:dyDescent="0.35">
      <c r="A17" s="101" t="s">
        <v>42</v>
      </c>
      <c r="B17" s="19"/>
      <c r="C17" s="61">
        <f>VLOOKUP(C9,'3.táblázat'!$A$1:$B$19,2,FALSE)</f>
        <v>0</v>
      </c>
      <c r="D17" s="61">
        <f>VLOOKUP(D9,'3.táblázat'!$A$1:$B$19,2,FALSE)</f>
        <v>0</v>
      </c>
      <c r="E17" s="61">
        <f>VLOOKUP(E9,'3.táblázat'!$A$1:$B$19,2,FALSE)</f>
        <v>0</v>
      </c>
      <c r="F17" s="61">
        <f>VLOOKUP(F9,'3.táblázat'!$A$1:$B$19,2,FALSE)</f>
        <v>0</v>
      </c>
      <c r="G17" s="61">
        <f>_xlfn.IFNA(VLOOKUP(G9,'3.táblázat'!$A$1:$B$19,2,FALSE),0)</f>
        <v>0</v>
      </c>
      <c r="H17" s="61">
        <f>_xlfn.IFNA(VLOOKUP(H9,'3.táblázat'!$A$1:$B$19,2,FALSE),0)</f>
        <v>0</v>
      </c>
      <c r="I17" s="61">
        <f>_xlfn.IFNA(VLOOKUP(I9,'3.táblázat'!$A$1:$B$19,2,FALSE),0)</f>
        <v>0</v>
      </c>
      <c r="J17" s="61">
        <f>_xlfn.IFNA(VLOOKUP(J9,'3.táblázat'!$A$1:$B$19,2,FALSE),0)</f>
        <v>0</v>
      </c>
      <c r="K17" s="61">
        <f>_xlfn.IFNA(VLOOKUP(K9,'3.táblázat'!$A$1:$B$19,2,FALSE),0)</f>
        <v>0</v>
      </c>
      <c r="L17" s="61">
        <f>_xlfn.IFNA(VLOOKUP(L9,'3.táblázat'!$A$1:$B$19,2,FALSE),0)</f>
        <v>0</v>
      </c>
      <c r="M17" s="61">
        <f>_xlfn.IFNA(VLOOKUP(M9,'3.táblázat'!$A$1:$B$19,2,FALSE),0)</f>
        <v>0</v>
      </c>
      <c r="N17" s="61">
        <f>_xlfn.IFNA(VLOOKUP(N9,'3.táblázat'!$A$1:$B$19,2,FALSE),0)</f>
        <v>0</v>
      </c>
      <c r="O17" s="61">
        <f>_xlfn.IFNA(VLOOKUP(O9,'3.táblázat'!$A$1:$B$19,2,FALSE),0)</f>
        <v>0</v>
      </c>
      <c r="P17" s="61">
        <f>_xlfn.IFNA(VLOOKUP(P9,'3.táblázat'!$A$1:$B$19,2,FALSE),0)</f>
        <v>0</v>
      </c>
      <c r="S17" s="91"/>
      <c r="T17" s="67" t="s">
        <v>25</v>
      </c>
      <c r="U17" s="68" t="s">
        <v>25</v>
      </c>
      <c r="V17" s="68" t="s">
        <v>25</v>
      </c>
      <c r="W17" s="68" t="s">
        <v>25</v>
      </c>
      <c r="X17" s="68" t="s">
        <v>25</v>
      </c>
      <c r="Y17" s="68" t="s">
        <v>25</v>
      </c>
      <c r="Z17" s="68" t="s">
        <v>25</v>
      </c>
      <c r="AA17" s="68" t="s">
        <v>25</v>
      </c>
      <c r="AB17" s="68" t="s">
        <v>25</v>
      </c>
      <c r="AC17" s="68" t="s">
        <v>25</v>
      </c>
      <c r="AD17" s="68" t="s">
        <v>25</v>
      </c>
      <c r="AE17" s="68" t="s">
        <v>25</v>
      </c>
      <c r="AF17" s="68" t="s">
        <v>25</v>
      </c>
      <c r="AG17" s="69" t="s">
        <v>25</v>
      </c>
      <c r="AH17" s="81"/>
      <c r="AI17" s="81"/>
      <c r="AJ17" s="83"/>
    </row>
    <row r="18" spans="1:36" s="47" customFormat="1" ht="16.8" x14ac:dyDescent="0.35">
      <c r="A18" s="100" t="s">
        <v>22</v>
      </c>
      <c r="B18" s="14">
        <v>0.1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1"/>
      <c r="T18" s="64" t="s">
        <v>31</v>
      </c>
      <c r="U18" s="65" t="s">
        <v>31</v>
      </c>
      <c r="V18" s="65" t="s">
        <v>31</v>
      </c>
      <c r="W18" s="65" t="s">
        <v>31</v>
      </c>
      <c r="X18" s="65" t="s">
        <v>31</v>
      </c>
      <c r="Y18" s="65" t="s">
        <v>31</v>
      </c>
      <c r="Z18" s="65" t="s">
        <v>31</v>
      </c>
      <c r="AA18" s="65" t="s">
        <v>31</v>
      </c>
      <c r="AB18" s="65" t="s">
        <v>31</v>
      </c>
      <c r="AC18" s="65" t="s">
        <v>31</v>
      </c>
      <c r="AD18" s="65" t="s">
        <v>31</v>
      </c>
      <c r="AE18" s="65" t="s">
        <v>31</v>
      </c>
      <c r="AF18" s="65" t="s">
        <v>31</v>
      </c>
      <c r="AG18" s="66" t="s">
        <v>31</v>
      </c>
      <c r="AH18" s="81"/>
      <c r="AI18" s="81"/>
      <c r="AJ18" s="83"/>
    </row>
    <row r="19" spans="1:36" s="47" customFormat="1" ht="16.2" thickBot="1" x14ac:dyDescent="0.4">
      <c r="A19" s="102" t="s">
        <v>21</v>
      </c>
      <c r="B19" s="15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1"/>
      <c r="T19" s="70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2" t="s">
        <v>25</v>
      </c>
      <c r="AH19" s="81"/>
      <c r="AI19" s="81"/>
      <c r="AJ19" s="83"/>
    </row>
    <row r="20" spans="1:36" s="47" customFormat="1" ht="16.2" thickBot="1" x14ac:dyDescent="0.4">
      <c r="A20" s="38"/>
      <c r="B20" s="40"/>
      <c r="C20" s="40"/>
      <c r="D20" s="40"/>
      <c r="S20" s="86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1"/>
      <c r="AI20" s="81"/>
      <c r="AJ20" s="83"/>
    </row>
    <row r="21" spans="1:36" s="47" customFormat="1" ht="15" customHeight="1" x14ac:dyDescent="0.35">
      <c r="A21" s="114" t="s">
        <v>40</v>
      </c>
      <c r="B21" s="115"/>
      <c r="C21" s="115"/>
      <c r="D21" s="116"/>
      <c r="E21" s="50"/>
      <c r="F21" s="50"/>
      <c r="G21" s="50"/>
      <c r="H21" s="50"/>
      <c r="S21" s="86"/>
      <c r="T21" s="123" t="s">
        <v>34</v>
      </c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1"/>
      <c r="AI21" s="81"/>
      <c r="AJ21" s="83"/>
    </row>
    <row r="22" spans="1:36" s="47" customFormat="1" x14ac:dyDescent="0.35">
      <c r="A22" s="21"/>
      <c r="B22" s="22"/>
      <c r="C22" s="22"/>
      <c r="D22" s="23"/>
      <c r="E22" s="25"/>
      <c r="F22" s="25"/>
      <c r="G22" s="25"/>
      <c r="H22" s="25"/>
      <c r="S22" s="86"/>
      <c r="T22" s="126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8"/>
      <c r="AH22" s="81"/>
      <c r="AI22" s="81"/>
      <c r="AJ22" s="83"/>
    </row>
    <row r="23" spans="1:36" s="47" customFormat="1" x14ac:dyDescent="0.35">
      <c r="A23" s="21"/>
      <c r="B23" s="22"/>
      <c r="C23" s="22"/>
      <c r="D23" s="23"/>
      <c r="E23" s="25"/>
      <c r="F23" s="25"/>
      <c r="G23" s="25"/>
      <c r="H23" s="25"/>
      <c r="S23" s="86"/>
      <c r="T23" s="73" t="s">
        <v>32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81"/>
      <c r="AI23" s="81"/>
      <c r="AJ23" s="83"/>
    </row>
    <row r="24" spans="1:36" s="47" customFormat="1" x14ac:dyDescent="0.35">
      <c r="A24" s="21"/>
      <c r="B24" s="22"/>
      <c r="C24" s="22"/>
      <c r="D24" s="23"/>
      <c r="E24" s="25"/>
      <c r="F24" s="25"/>
      <c r="G24" s="25"/>
      <c r="H24" s="25"/>
      <c r="S24" s="86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81"/>
      <c r="AI24" s="81"/>
      <c r="AJ24" s="83"/>
    </row>
    <row r="25" spans="1:36" s="47" customFormat="1" ht="16.2" thickBot="1" x14ac:dyDescent="0.4">
      <c r="A25" s="21"/>
      <c r="B25" s="22"/>
      <c r="C25" s="22"/>
      <c r="D25" s="96"/>
      <c r="E25" s="25"/>
      <c r="F25" s="25"/>
      <c r="G25" s="25"/>
      <c r="H25" s="25"/>
      <c r="S25" s="86"/>
      <c r="T25" s="76"/>
      <c r="U25" s="77"/>
      <c r="V25" s="77"/>
      <c r="W25" s="77"/>
      <c r="X25" s="77"/>
      <c r="Y25" s="77"/>
      <c r="Z25" s="77"/>
      <c r="AA25" s="77"/>
      <c r="AB25" s="77"/>
      <c r="AC25" s="77"/>
      <c r="AD25" s="129" t="s">
        <v>33</v>
      </c>
      <c r="AE25" s="129"/>
      <c r="AF25" s="129"/>
      <c r="AG25" s="130"/>
      <c r="AH25" s="81"/>
      <c r="AI25" s="81"/>
      <c r="AJ25" s="83"/>
    </row>
    <row r="26" spans="1:36" s="47" customFormat="1" ht="16.2" thickBot="1" x14ac:dyDescent="0.4">
      <c r="A26" s="21"/>
      <c r="B26" s="22"/>
      <c r="C26" s="24" t="s">
        <v>62</v>
      </c>
      <c r="D26" s="23"/>
      <c r="E26" s="22"/>
      <c r="F26" s="22"/>
      <c r="G26" s="22"/>
      <c r="H26" s="22"/>
      <c r="S26" s="78"/>
      <c r="T26" s="74"/>
      <c r="U26" s="74"/>
      <c r="V26" s="74"/>
      <c r="W26" s="74"/>
      <c r="X26" s="74"/>
      <c r="Y26" s="24" t="str">
        <f>C26</f>
        <v>A távhőrendszer primer energia átalakítási tényezőjének értéke (kWh/kWh)</v>
      </c>
      <c r="Z26" s="74"/>
      <c r="AA26" s="74"/>
      <c r="AB26" s="74"/>
      <c r="AC26" s="74"/>
      <c r="AD26" s="74"/>
      <c r="AE26" s="74"/>
      <c r="AF26" s="74"/>
      <c r="AG26" s="74"/>
      <c r="AH26" s="81"/>
      <c r="AI26" s="81"/>
      <c r="AJ26" s="83"/>
    </row>
    <row r="27" spans="1:36" s="47" customFormat="1" ht="20.399999999999999" thickBot="1" x14ac:dyDescent="0.5">
      <c r="A27" s="21"/>
      <c r="B27" s="22"/>
      <c r="C27" s="111">
        <f>1/(1-B14)*(B16*B15+SUMPRODUCT(C12:P12,C13:P13))</f>
        <v>1.262253699114176</v>
      </c>
      <c r="D27" s="23"/>
      <c r="E27" s="22"/>
      <c r="F27" s="22"/>
      <c r="G27" s="22"/>
      <c r="H27" s="22"/>
      <c r="I27" s="112"/>
      <c r="J27" s="112"/>
      <c r="K27" s="112"/>
      <c r="L27" s="112"/>
      <c r="M27" s="112"/>
      <c r="N27" s="112"/>
      <c r="O27" s="112"/>
      <c r="P27" s="112"/>
      <c r="S27" s="78"/>
      <c r="T27" s="82"/>
      <c r="U27" s="82"/>
      <c r="V27" s="82"/>
      <c r="W27" s="82"/>
      <c r="X27" s="82"/>
      <c r="Y27" s="88">
        <f t="shared" ref="Y27" si="3">C27</f>
        <v>1.262253699114176</v>
      </c>
      <c r="Z27" s="65" t="s">
        <v>27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3"/>
    </row>
    <row r="28" spans="1:36" s="47" customFormat="1" ht="16.2" thickBot="1" x14ac:dyDescent="0.4">
      <c r="A28" s="27"/>
      <c r="B28" s="28"/>
      <c r="C28" s="29"/>
      <c r="D28" s="30"/>
      <c r="E28" s="25"/>
      <c r="F28" s="25"/>
      <c r="G28" s="25"/>
      <c r="H28" s="25"/>
      <c r="S28" s="78"/>
      <c r="T28" s="82"/>
      <c r="U28" s="82"/>
      <c r="V28" s="82"/>
      <c r="W28" s="82"/>
      <c r="X28" s="82"/>
      <c r="Y28" s="79"/>
      <c r="Z28" s="81"/>
      <c r="AA28" s="81"/>
      <c r="AB28" s="81"/>
      <c r="AC28" s="81"/>
      <c r="AD28" s="81"/>
      <c r="AE28" s="81"/>
      <c r="AF28" s="81"/>
      <c r="AG28" s="81"/>
      <c r="AH28" s="81"/>
      <c r="AI28" s="46"/>
      <c r="AJ28" s="80"/>
    </row>
    <row r="29" spans="1:36" s="47" customFormat="1" x14ac:dyDescent="0.35">
      <c r="A29" s="117" t="s">
        <v>41</v>
      </c>
      <c r="B29" s="118"/>
      <c r="C29" s="118"/>
      <c r="D29" s="119"/>
      <c r="E29" s="51"/>
      <c r="F29" s="51"/>
      <c r="G29" s="51"/>
      <c r="H29" s="51"/>
      <c r="S29" s="78"/>
      <c r="T29" s="82"/>
      <c r="U29" s="82"/>
      <c r="V29" s="82"/>
      <c r="W29" s="82"/>
      <c r="X29" s="82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80"/>
    </row>
    <row r="30" spans="1:36" s="47" customFormat="1" x14ac:dyDescent="0.35">
      <c r="A30" s="21"/>
      <c r="B30" s="25"/>
      <c r="C30" s="25"/>
      <c r="D30" s="26"/>
      <c r="E30" s="25"/>
      <c r="F30" s="25"/>
      <c r="G30" s="25"/>
      <c r="H30" s="25"/>
      <c r="S30" s="7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80"/>
    </row>
    <row r="31" spans="1:36" s="47" customFormat="1" x14ac:dyDescent="0.35">
      <c r="A31" s="21"/>
      <c r="B31" s="25"/>
      <c r="C31" s="25"/>
      <c r="D31" s="26"/>
      <c r="E31" s="25"/>
      <c r="F31" s="25"/>
      <c r="G31" s="25"/>
      <c r="H31" s="25"/>
      <c r="S31" s="7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80"/>
    </row>
    <row r="32" spans="1:36" s="47" customFormat="1" x14ac:dyDescent="0.35">
      <c r="A32" s="21"/>
      <c r="B32" s="25"/>
      <c r="C32" s="25"/>
      <c r="D32" s="26"/>
      <c r="E32"/>
      <c r="F32" s="25"/>
      <c r="G32" s="25"/>
      <c r="H32" s="25"/>
      <c r="S32" s="7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80"/>
    </row>
    <row r="33" spans="1:36" s="47" customFormat="1" x14ac:dyDescent="0.35">
      <c r="A33" s="21"/>
      <c r="B33" s="25"/>
      <c r="C33" s="25"/>
      <c r="D33" s="26"/>
      <c r="E33" s="25"/>
      <c r="F33" s="25"/>
      <c r="G33" s="25"/>
      <c r="H33" s="25"/>
      <c r="S33" s="7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80"/>
    </row>
    <row r="34" spans="1:36" s="47" customFormat="1" x14ac:dyDescent="0.35">
      <c r="A34" s="21"/>
      <c r="B34" s="22"/>
      <c r="C34" s="25"/>
      <c r="D34" s="23"/>
      <c r="E34" s="22"/>
      <c r="F34" s="22"/>
      <c r="G34" s="22"/>
      <c r="H34" s="22"/>
      <c r="S34" s="7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80"/>
    </row>
    <row r="35" spans="1:36" s="47" customFormat="1" x14ac:dyDescent="0.35">
      <c r="A35" s="21"/>
      <c r="B35" s="22"/>
      <c r="C35" s="25"/>
      <c r="D35" s="23"/>
      <c r="E35" s="22"/>
      <c r="F35" s="22"/>
      <c r="G35" s="22"/>
      <c r="H35" s="22"/>
      <c r="S35" s="78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80"/>
    </row>
    <row r="36" spans="1:36" s="47" customFormat="1" ht="16.2" thickBot="1" x14ac:dyDescent="0.4">
      <c r="A36" s="21"/>
      <c r="B36" s="22"/>
      <c r="C36" s="25" t="s">
        <v>2</v>
      </c>
      <c r="D36" s="23"/>
      <c r="E36" s="22"/>
      <c r="F36" s="22"/>
      <c r="G36" s="22"/>
      <c r="H36" s="22"/>
      <c r="S36" s="78"/>
      <c r="T36" s="46"/>
      <c r="U36" s="46"/>
      <c r="V36" s="46"/>
      <c r="W36" s="46"/>
      <c r="X36" s="46"/>
      <c r="Y36" s="25" t="str">
        <f>C36</f>
        <v>A távhőrendszerben megújuló energiaforrásokkal termelt távhő részaránya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80"/>
    </row>
    <row r="37" spans="1:36" s="47" customFormat="1" ht="20.399999999999999" thickBot="1" x14ac:dyDescent="0.4">
      <c r="A37" s="27"/>
      <c r="B37" s="94"/>
      <c r="C37" s="111">
        <f>(SUMPRODUCT(C12:P12,C17:P17)+B15*B18)/(1+B15)</f>
        <v>1.0880316518298715E-3</v>
      </c>
      <c r="D37" s="95"/>
      <c r="E37" s="22"/>
      <c r="F37" s="22"/>
      <c r="G37" s="22"/>
      <c r="H37" s="22"/>
      <c r="S37" s="78"/>
      <c r="T37" s="46"/>
      <c r="U37" s="46"/>
      <c r="V37" s="46"/>
      <c r="W37" s="46"/>
      <c r="X37" s="46"/>
      <c r="Y37" s="88">
        <f t="shared" ref="Y37" si="4">C37</f>
        <v>1.0880316518298715E-3</v>
      </c>
      <c r="Z37" s="65" t="s">
        <v>27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80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>
      <formula1>Energia</formula1>
    </dataValidation>
    <dataValidation type="list" allowBlank="1" showInputMessage="1" showErrorMessage="1" sqref="C8:P8">
      <formula1>Távhőtermelő_technológia</formula1>
    </dataValidation>
    <dataValidation type="list" allowBlank="1" showInputMessage="1" showErrorMessage="1" sqref="E10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B5" sqref="B5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3" t="s">
        <v>4</v>
      </c>
      <c r="B1" s="8" t="s">
        <v>15</v>
      </c>
      <c r="C1" s="1" t="s">
        <v>85</v>
      </c>
    </row>
    <row r="2" spans="1:3" ht="15" thickBot="1" x14ac:dyDescent="0.35">
      <c r="A2" s="9" t="s">
        <v>25</v>
      </c>
      <c r="B2" s="97">
        <v>0</v>
      </c>
      <c r="C2" s="1" t="s">
        <v>25</v>
      </c>
    </row>
    <row r="3" spans="1:3" ht="15" thickBot="1" x14ac:dyDescent="0.35">
      <c r="A3" s="7" t="s">
        <v>65</v>
      </c>
      <c r="B3" s="10">
        <v>1.1200000000000001</v>
      </c>
      <c r="C3" s="98" t="s">
        <v>10</v>
      </c>
    </row>
    <row r="4" spans="1:3" ht="15" thickBot="1" x14ac:dyDescent="0.35">
      <c r="A4" s="7" t="s">
        <v>66</v>
      </c>
      <c r="B4" s="10">
        <v>0.6</v>
      </c>
      <c r="C4" s="98" t="s">
        <v>52</v>
      </c>
    </row>
    <row r="5" spans="1:3" ht="15" thickBot="1" x14ac:dyDescent="0.35">
      <c r="A5" s="7" t="s">
        <v>67</v>
      </c>
      <c r="B5" s="10">
        <v>1.25</v>
      </c>
      <c r="C5" s="98" t="s">
        <v>50</v>
      </c>
    </row>
    <row r="6" spans="1:3" ht="27" thickBot="1" x14ac:dyDescent="0.35">
      <c r="A6" s="7" t="s">
        <v>68</v>
      </c>
      <c r="B6" s="10">
        <v>0.6</v>
      </c>
      <c r="C6" s="99" t="s">
        <v>51</v>
      </c>
    </row>
    <row r="7" spans="1:3" ht="15" thickBot="1" x14ac:dyDescent="0.35">
      <c r="A7" s="7" t="s">
        <v>69</v>
      </c>
      <c r="B7" s="10">
        <v>0</v>
      </c>
      <c r="C7" s="98" t="s">
        <v>53</v>
      </c>
    </row>
    <row r="8" spans="1:3" ht="15" thickBot="1" x14ac:dyDescent="0.35">
      <c r="A8" s="7" t="s">
        <v>70</v>
      </c>
      <c r="B8" s="10">
        <v>0</v>
      </c>
      <c r="C8" s="98" t="s">
        <v>14</v>
      </c>
    </row>
    <row r="9" spans="1:3" ht="15" thickBot="1" x14ac:dyDescent="0.35">
      <c r="A9" s="7" t="s">
        <v>71</v>
      </c>
      <c r="B9" s="10">
        <v>0</v>
      </c>
      <c r="C9" s="98" t="s">
        <v>20</v>
      </c>
    </row>
    <row r="10" spans="1:3" ht="15" thickBot="1" x14ac:dyDescent="0.35">
      <c r="A10" s="7" t="s">
        <v>72</v>
      </c>
      <c r="B10" s="11">
        <v>0.54</v>
      </c>
      <c r="C10" s="98" t="s">
        <v>10</v>
      </c>
    </row>
    <row r="11" spans="1:3" ht="27" thickBot="1" x14ac:dyDescent="0.35">
      <c r="A11" s="7" t="s">
        <v>73</v>
      </c>
      <c r="B11" s="11">
        <v>0.32400000000000001</v>
      </c>
      <c r="C11" s="99" t="s">
        <v>51</v>
      </c>
    </row>
    <row r="12" spans="1:3" ht="15" thickBot="1" x14ac:dyDescent="0.35">
      <c r="A12" s="7" t="s">
        <v>74</v>
      </c>
      <c r="B12" s="11">
        <v>0.87</v>
      </c>
      <c r="C12" s="98" t="s">
        <v>10</v>
      </c>
    </row>
    <row r="13" spans="1:3" ht="27" thickBot="1" x14ac:dyDescent="0.35">
      <c r="A13" s="7" t="s">
        <v>75</v>
      </c>
      <c r="B13" s="11">
        <v>0.52200000000000002</v>
      </c>
      <c r="C13" s="99" t="s">
        <v>51</v>
      </c>
    </row>
    <row r="14" spans="1:3" ht="15" thickBot="1" x14ac:dyDescent="0.35">
      <c r="A14" s="7" t="s">
        <v>76</v>
      </c>
      <c r="B14" s="11">
        <v>0.7</v>
      </c>
      <c r="C14" s="99" t="s">
        <v>7</v>
      </c>
    </row>
    <row r="15" spans="1:3" ht="15" thickBot="1" x14ac:dyDescent="0.35">
      <c r="A15" s="7" t="s">
        <v>79</v>
      </c>
      <c r="B15" s="11">
        <v>0.55000000000000004</v>
      </c>
      <c r="C15" s="98" t="s">
        <v>10</v>
      </c>
    </row>
    <row r="16" spans="1:3" ht="15" thickBot="1" x14ac:dyDescent="0.35">
      <c r="A16" s="7" t="s">
        <v>83</v>
      </c>
      <c r="B16" s="11">
        <v>0.33</v>
      </c>
      <c r="C16" s="98" t="s">
        <v>52</v>
      </c>
    </row>
    <row r="17" spans="1:3" ht="15" thickBot="1" x14ac:dyDescent="0.35">
      <c r="A17" s="7" t="s">
        <v>80</v>
      </c>
      <c r="B17" s="11">
        <v>0.72</v>
      </c>
      <c r="C17" s="98" t="s">
        <v>10</v>
      </c>
    </row>
    <row r="18" spans="1:3" ht="15" thickBot="1" x14ac:dyDescent="0.35">
      <c r="A18" s="7" t="s">
        <v>77</v>
      </c>
      <c r="B18" s="11">
        <v>0.432</v>
      </c>
      <c r="C18" s="98" t="s">
        <v>52</v>
      </c>
    </row>
    <row r="19" spans="1:3" ht="15" thickBot="1" x14ac:dyDescent="0.35">
      <c r="A19" s="7" t="s">
        <v>81</v>
      </c>
      <c r="B19" s="11">
        <v>0.82</v>
      </c>
      <c r="C19" s="98" t="s">
        <v>10</v>
      </c>
    </row>
    <row r="20" spans="1:3" ht="15" thickBot="1" x14ac:dyDescent="0.35">
      <c r="A20" s="7" t="s">
        <v>84</v>
      </c>
      <c r="B20" s="11">
        <v>0.49199999999999999</v>
      </c>
      <c r="C20" s="98" t="s">
        <v>52</v>
      </c>
    </row>
    <row r="21" spans="1:3" ht="15" thickBot="1" x14ac:dyDescent="0.35">
      <c r="A21" s="12" t="s">
        <v>82</v>
      </c>
      <c r="B21" s="11">
        <v>0.71</v>
      </c>
      <c r="C21" s="98" t="s">
        <v>86</v>
      </c>
    </row>
    <row r="22" spans="1:3" ht="15" thickBot="1" x14ac:dyDescent="0.35">
      <c r="A22" s="12" t="s">
        <v>78</v>
      </c>
      <c r="B22" s="11">
        <v>0.42599999999999999</v>
      </c>
      <c r="C22" s="98" t="s">
        <v>86</v>
      </c>
    </row>
    <row r="25" spans="1:3" x14ac:dyDescent="0.3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31" t="s">
        <v>49</v>
      </c>
      <c r="B1" s="132"/>
    </row>
    <row r="2" spans="1:2" ht="15" thickBot="1" x14ac:dyDescent="0.35">
      <c r="A2" s="4" t="s">
        <v>45</v>
      </c>
      <c r="B2" s="5" t="s">
        <v>44</v>
      </c>
    </row>
    <row r="3" spans="1:2" ht="15" thickBot="1" x14ac:dyDescent="0.35">
      <c r="A3" s="4" t="s">
        <v>46</v>
      </c>
      <c r="B3" s="6">
        <v>1.0999999999999999E-2</v>
      </c>
    </row>
    <row r="4" spans="1:2" ht="15" thickBot="1" x14ac:dyDescent="0.35">
      <c r="A4" s="4" t="s">
        <v>47</v>
      </c>
      <c r="B4" s="6">
        <v>8.0000000000000002E-3</v>
      </c>
    </row>
    <row r="5" spans="1:2" ht="15" thickBot="1" x14ac:dyDescent="0.35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92" t="s">
        <v>13</v>
      </c>
    </row>
    <row r="2" spans="1:2" ht="16.8" thickBot="1" x14ac:dyDescent="0.35">
      <c r="A2" s="2"/>
      <c r="B2" s="103" t="s">
        <v>43</v>
      </c>
    </row>
    <row r="3" spans="1:2" ht="15" thickBot="1" x14ac:dyDescent="0.35">
      <c r="A3" s="58" t="s">
        <v>25</v>
      </c>
      <c r="B3" s="93">
        <v>0</v>
      </c>
    </row>
    <row r="4" spans="1:2" ht="15" thickBot="1" x14ac:dyDescent="0.35">
      <c r="A4" s="58"/>
      <c r="B4" s="93"/>
    </row>
    <row r="5" spans="1:2" ht="15" thickBot="1" x14ac:dyDescent="0.35">
      <c r="A5" s="98" t="s">
        <v>6</v>
      </c>
      <c r="B5" s="3">
        <v>0</v>
      </c>
    </row>
    <row r="6" spans="1:2" ht="15" thickBot="1" x14ac:dyDescent="0.35">
      <c r="A6" s="98" t="s">
        <v>50</v>
      </c>
      <c r="B6" s="3">
        <v>0</v>
      </c>
    </row>
    <row r="7" spans="1:2" ht="27" thickBot="1" x14ac:dyDescent="0.35">
      <c r="A7" s="99" t="s">
        <v>51</v>
      </c>
      <c r="B7" s="3">
        <v>1</v>
      </c>
    </row>
    <row r="8" spans="1:2" ht="15" thickBot="1" x14ac:dyDescent="0.35">
      <c r="A8" s="98" t="s">
        <v>14</v>
      </c>
      <c r="B8" s="3">
        <v>1</v>
      </c>
    </row>
    <row r="9" spans="1:2" ht="15" thickBot="1" x14ac:dyDescent="0.35">
      <c r="A9" s="98" t="s">
        <v>20</v>
      </c>
      <c r="B9" s="3">
        <v>0</v>
      </c>
    </row>
    <row r="10" spans="1:2" ht="15" thickBot="1" x14ac:dyDescent="0.35">
      <c r="A10" s="98" t="s">
        <v>53</v>
      </c>
      <c r="B10" s="3">
        <v>1</v>
      </c>
    </row>
    <row r="11" spans="1:2" ht="15" thickBot="1" x14ac:dyDescent="0.35">
      <c r="A11" s="99" t="s">
        <v>7</v>
      </c>
      <c r="B11" s="3">
        <v>0.5</v>
      </c>
    </row>
    <row r="12" spans="1:2" ht="15" thickBot="1" x14ac:dyDescent="0.35">
      <c r="A12" s="98" t="s">
        <v>8</v>
      </c>
      <c r="B12" s="3">
        <v>0</v>
      </c>
    </row>
    <row r="13" spans="1:2" ht="15" thickBot="1" x14ac:dyDescent="0.35">
      <c r="A13" s="98" t="s">
        <v>9</v>
      </c>
      <c r="B13" s="3">
        <v>0</v>
      </c>
    </row>
    <row r="14" spans="1:2" ht="15" thickBot="1" x14ac:dyDescent="0.35">
      <c r="A14" s="98" t="s">
        <v>10</v>
      </c>
      <c r="B14" s="3">
        <v>0</v>
      </c>
    </row>
    <row r="15" spans="1:2" ht="15" thickBot="1" x14ac:dyDescent="0.35">
      <c r="A15" s="98" t="s">
        <v>35</v>
      </c>
      <c r="B15" s="3">
        <v>0</v>
      </c>
    </row>
    <row r="16" spans="1:2" ht="15" thickBot="1" x14ac:dyDescent="0.35">
      <c r="A16" s="98" t="s">
        <v>11</v>
      </c>
      <c r="B16" s="3">
        <v>0</v>
      </c>
    </row>
    <row r="17" spans="1:2" ht="15" thickBot="1" x14ac:dyDescent="0.35">
      <c r="A17" s="98" t="s">
        <v>12</v>
      </c>
      <c r="B17" s="3">
        <v>0</v>
      </c>
    </row>
    <row r="18" spans="1:2" ht="15" thickBot="1" x14ac:dyDescent="0.35">
      <c r="A18" s="98" t="s">
        <v>52</v>
      </c>
      <c r="B18" s="3">
        <v>1</v>
      </c>
    </row>
    <row r="19" spans="1:2" ht="15" thickBot="1" x14ac:dyDescent="0.35">
      <c r="A19" s="98" t="s">
        <v>86</v>
      </c>
      <c r="B19" s="3">
        <f>1-1/SPF</f>
        <v>0.66666666666666674</v>
      </c>
    </row>
    <row r="21" spans="1:2" ht="75" customHeight="1" x14ac:dyDescent="0.3">
      <c r="A21" s="133" t="s">
        <v>55</v>
      </c>
      <c r="B21" s="133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2021-02-15T07:12:19Z</dcterms:modified>
</cp:coreProperties>
</file>